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1"/>
  </bookViews>
  <sheets>
    <sheet name="Item1" sheetId="1" r:id="rId1"/>
    <sheet name="TOTAL" sheetId="2" r:id="rId2"/>
  </sheets>
  <definedNames>
    <definedName name="_xlnm.Print_Area" localSheetId="1">TOTAL!$A$1:$F$19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2" l="1"/>
  <c r="C18" i="2"/>
  <c r="B18" i="2"/>
  <c r="D11" i="2"/>
  <c r="C11" i="2"/>
  <c r="B11" i="2"/>
  <c r="H20" i="1"/>
  <c r="G20" i="1" s="1"/>
  <c r="B17" i="2" s="1"/>
  <c r="F20" i="1"/>
  <c r="D20" i="1"/>
  <c r="B20" i="1"/>
  <c r="I17" i="1"/>
  <c r="I16" i="1"/>
  <c r="I15" i="1"/>
  <c r="I14" i="1"/>
  <c r="I13" i="1"/>
  <c r="I12" i="1"/>
  <c r="I11" i="1"/>
  <c r="I10" i="1"/>
  <c r="I9" i="1"/>
  <c r="F3" i="1"/>
  <c r="E18" i="2" s="1"/>
  <c r="F18" i="2" s="1"/>
  <c r="F19" i="2" s="1"/>
  <c r="A20" i="1" l="1"/>
  <c r="C20" i="1" s="1"/>
  <c r="I7" i="1" l="1"/>
  <c r="I8" i="1"/>
  <c r="I6" i="1"/>
  <c r="E20" i="1" s="1"/>
  <c r="I5" i="1"/>
  <c r="I4" i="1"/>
  <c r="I3" i="1"/>
  <c r="H22" i="1" l="1"/>
  <c r="H23" i="1" s="1"/>
  <c r="E3" i="1"/>
  <c r="E11" i="2" s="1"/>
  <c r="F11" i="2" s="1"/>
  <c r="F12" i="2" s="1"/>
</calcChain>
</file>

<file path=xl/sharedStrings.xml><?xml version="1.0" encoding="utf-8"?>
<sst xmlns="http://schemas.openxmlformats.org/spreadsheetml/2006/main" count="51" uniqueCount="45">
  <si>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</si>
  <si>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</si>
  <si>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</si>
  <si>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</si>
  <si>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</si>
  <si>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</si>
  <si>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</si>
  <si>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</si>
  <si>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</si>
  <si>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</si>
  <si>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Grupo Motogerador carenado de 300 kVA (standby)</t>
  </si>
  <si>
    <t>unidade</t>
  </si>
  <si>
    <t>22.622.743/0001-36 NESUL GRUPOS GERADORES LTDA</t>
  </si>
  <si>
    <t>48.613.327/0001-65 HIDROMECANICA GERMEK LTDA</t>
  </si>
  <si>
    <t>78.815.628/0001-32 EURO-MOTORES E PECAS LTDA</t>
  </si>
  <si>
    <t>71.504.328/0001-93 MS GERADORES LTDA</t>
  </si>
  <si>
    <t>10.846.808/0001-48 LP TOTAL SERVICE EIRELI</t>
  </si>
  <si>
    <t>10.618.016/0001­16 GERAFORTE GRUPOS GERADORES LTDA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</si>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</sst>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8">
    <xf numFmtId="0" fontId="0" fillId="0" borderId="0" xfId="0"/>
    <xf numFmtId="0" fontId="16" fillId="9" borderId="2" xfId="0" applyFont="1" applyFill="1" applyBorder="1" applyAlignment="1">
      <alignment horizontal="left" vertical="center" wrapText="1"/>
    </xf>
    <xf numFmtId="0" fontId="11" fillId="9" borderId="2" xfId="0" applyFont="1" applyFill="1" applyBorder="1" applyAlignment="1">
      <alignment horizont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0" fillId="10" borderId="2" xfId="0" applyFont="1" applyFill="1" applyBorder="1" applyAlignment="1" applyProtection="1">
      <alignment wrapText="1"/>
    </xf>
    <xf numFmtId="0" fontId="10" fillId="10" borderId="6" xfId="0" applyFont="1" applyFill="1" applyBorder="1" applyAlignment="1" applyProtection="1">
      <alignment wrapText="1"/>
    </xf>
    <xf numFmtId="0" fontId="12" fillId="0" borderId="0" xfId="0" applyFont="1" applyBorder="1" applyAlignment="1" applyProtection="1">
      <alignment horizontal="center"/>
      <protection locked="0"/>
    </xf>
    <xf numFmtId="0" fontId="12" fillId="10" borderId="2" xfId="0" applyFont="1" applyFill="1" applyBorder="1" applyAlignment="1" applyProtection="1">
      <alignment horizontal="center" vertical="center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2971800</xdr:colOff>
      <xdr:row>0</xdr:row>
      <xdr:rowOff>0</xdr:rowOff>
    </xdr:from>
    <xdr:to>
      <xdr:col>2</xdr:col>
      <xdr:colOff>342360</xdr:colOff>
      <xdr:row>7</xdr:row>
      <xdr:rowOff>68760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616200" y="0"/>
          <a:ext cx="3498840" cy="12020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B67" sqref="B67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10</v>
      </c>
      <c r="C3" s="11" t="s">
        <v>11</v>
      </c>
      <c r="D3" s="10">
        <v>1</v>
      </c>
      <c r="E3" s="9">
        <f>IF(C20&lt;=25%,D20,MIN(E20:F20))</f>
        <v>323740.17</v>
      </c>
      <c r="F3" s="9">
        <f>MIN(H3:H17)</f>
        <v>215999</v>
      </c>
      <c r="G3" s="20" t="s">
        <v>12</v>
      </c>
      <c r="H3" s="21">
        <v>217701.85</v>
      </c>
      <c r="I3" s="22">
        <f t="shared" ref="I3:I17" si="0">IF(H3="","",(IF($C$20&lt;25%,"N/A",IF(H3&lt;=($D$20+$A$20),H3,"Descartado"))))</f>
        <v>217701.85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215999</v>
      </c>
      <c r="I4" s="22">
        <f t="shared" si="0"/>
        <v>215999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420000</v>
      </c>
      <c r="I5" s="22">
        <f t="shared" si="0"/>
        <v>420000</v>
      </c>
    </row>
    <row r="6" spans="1:9">
      <c r="A6" s="13"/>
      <c r="B6" s="12"/>
      <c r="C6" s="11"/>
      <c r="D6" s="10"/>
      <c r="E6" s="9"/>
      <c r="F6" s="9"/>
      <c r="G6" s="20" t="s">
        <v>15</v>
      </c>
      <c r="H6" s="21">
        <v>435000</v>
      </c>
      <c r="I6" s="22">
        <f t="shared" si="0"/>
        <v>435000</v>
      </c>
    </row>
    <row r="7" spans="1:9">
      <c r="A7" s="13"/>
      <c r="B7" s="12"/>
      <c r="C7" s="11"/>
      <c r="D7" s="10"/>
      <c r="E7" s="9"/>
      <c r="F7" s="9"/>
      <c r="G7" s="20" t="s">
        <v>16</v>
      </c>
      <c r="H7" s="21">
        <v>587281.80000000005</v>
      </c>
      <c r="I7" s="22" t="str">
        <f t="shared" si="0"/>
        <v>Descartado</v>
      </c>
    </row>
    <row r="8" spans="1:9">
      <c r="A8" s="13"/>
      <c r="B8" s="12"/>
      <c r="C8" s="11"/>
      <c r="D8" s="10"/>
      <c r="E8" s="9"/>
      <c r="F8" s="9"/>
      <c r="G8" s="20" t="s">
        <v>17</v>
      </c>
      <c r="H8" s="21">
        <v>330000</v>
      </c>
      <c r="I8" s="22">
        <f t="shared" si="0"/>
        <v>330000</v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18</v>
      </c>
      <c r="B19" s="19" t="s">
        <v>19</v>
      </c>
      <c r="C19" s="18" t="s">
        <v>20</v>
      </c>
      <c r="D19" s="30" t="s">
        <v>21</v>
      </c>
      <c r="E19" s="31" t="s">
        <v>22</v>
      </c>
      <c r="F19" s="30" t="s">
        <v>23</v>
      </c>
      <c r="G19" s="8" t="s">
        <v>24</v>
      </c>
      <c r="H19" s="8"/>
      <c r="I19" s="32"/>
    </row>
    <row r="20" spans="1:11">
      <c r="A20" s="33">
        <f>IF(B20&lt;2,"N/A",(STDEV(H3:H17)))</f>
        <v>143118.59936581168</v>
      </c>
      <c r="B20" s="33">
        <f>COUNT(H3:H17)</f>
        <v>6</v>
      </c>
      <c r="C20" s="34">
        <f>IF(B20&lt;2,"N/A",(A20/D20))</f>
        <v>0.38926488588517388</v>
      </c>
      <c r="D20" s="35">
        <f>ROUND(AVERAGE(H3:H17),2)</f>
        <v>367663.78</v>
      </c>
      <c r="E20" s="36">
        <f>IFERROR(ROUND(IF(B20&lt;2,"N/A",(IF(C20&lt;=25%,"N/A",AVERAGE(I3:I17)))),2),"N/A")</f>
        <v>323740.17</v>
      </c>
      <c r="F20" s="36">
        <f>ROUND(MEDIAN(H3:H17),2)</f>
        <v>375000</v>
      </c>
      <c r="G20" s="37" t="str">
        <f>INDEX(G3:G17,MATCH(H20,H3:H17,0))</f>
        <v>48.613.327/0001-65 HIDROMECANICA GERMEK LTDA</v>
      </c>
      <c r="H20" s="38">
        <f>MIN(H3:H17)</f>
        <v>215999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25</v>
      </c>
      <c r="H22" s="46">
        <f>IF(C20&lt;=25%,D20,MIN(E20:F20))</f>
        <v>323740.17</v>
      </c>
    </row>
    <row r="23" spans="1:11">
      <c r="B23" s="39"/>
      <c r="C23" s="39"/>
      <c r="D23" s="7"/>
      <c r="E23" s="7"/>
      <c r="F23" s="47"/>
      <c r="G23" s="18" t="s">
        <v>26</v>
      </c>
      <c r="H23" s="38">
        <f>ROUND(H22,2)*D3</f>
        <v>323740.17</v>
      </c>
    </row>
    <row r="24" spans="1:11">
      <c r="B24" s="43"/>
      <c r="C24" s="43"/>
      <c r="D24" s="32"/>
      <c r="E24" s="32"/>
    </row>
    <row r="26" spans="1:11" ht="12.75" customHeight="1">
      <c r="A26" s="6" t="s">
        <v>27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28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29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30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31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32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33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tabSelected="1" view="pageBreakPreview" topLeftCell="A7" zoomScaleNormal="100" workbookViewId="0">
      <selection activeCell="B12" sqref="B12"/>
    </sheetView>
  </sheetViews>
  <sheetFormatPr defaultColWidth="9.140625" defaultRowHeight="12.75"/>
  <cols>
    <col min="1" max="1" width="9.140625" style="48"/>
    <col min="2" max="2" width="86.85546875" style="48" customWidth="1"/>
    <col min="3" max="4" width="13.28515625" style="48" customWidth="1"/>
    <col min="5" max="5" width="14.7109375" style="48" customWidth="1"/>
    <col min="6" max="6" width="17.28515625" style="48" customWidth="1"/>
    <col min="7" max="14" width="9.140625" style="49"/>
    <col min="15" max="1024" width="9.140625" style="48"/>
  </cols>
  <sheetData>
    <row r="1" spans="1:7" ht="12.75" customHeight="1">
      <c r="A1" s="4"/>
      <c r="B1" s="4"/>
      <c r="C1" s="4"/>
      <c r="D1" s="4"/>
      <c r="E1" s="4"/>
      <c r="F1" s="4"/>
    </row>
    <row r="2" spans="1:7" ht="12.75" customHeight="1">
      <c r="A2" s="4"/>
      <c r="B2" s="4"/>
      <c r="C2" s="4"/>
      <c r="D2" s="4"/>
      <c r="E2" s="4"/>
      <c r="F2" s="4"/>
    </row>
    <row r="3" spans="1:7" ht="12.75" customHeight="1">
      <c r="A3" s="4"/>
      <c r="B3" s="4"/>
      <c r="C3" s="4"/>
      <c r="D3" s="4"/>
      <c r="E3" s="4"/>
      <c r="F3" s="4"/>
    </row>
    <row r="4" spans="1:7" ht="12.75" customHeight="1">
      <c r="A4" s="4"/>
      <c r="B4" s="4"/>
      <c r="C4" s="4"/>
      <c r="D4" s="4"/>
      <c r="E4" s="4"/>
      <c r="F4" s="4"/>
    </row>
    <row r="5" spans="1:7" ht="12.75" customHeight="1">
      <c r="A5" s="4"/>
      <c r="B5" s="4"/>
      <c r="C5" s="4"/>
      <c r="D5" s="4"/>
      <c r="E5" s="4"/>
      <c r="F5" s="4"/>
    </row>
    <row r="6" spans="1:7" ht="12.75" customHeight="1">
      <c r="A6" s="4"/>
      <c r="B6" s="4"/>
      <c r="C6" s="4"/>
      <c r="D6" s="4"/>
      <c r="E6" s="4"/>
      <c r="F6" s="4"/>
    </row>
    <row r="7" spans="1:7" ht="12.75" customHeight="1">
      <c r="A7" s="4"/>
      <c r="B7" s="4"/>
      <c r="C7" s="4"/>
      <c r="D7" s="4"/>
      <c r="E7" s="4"/>
      <c r="F7" s="4"/>
    </row>
    <row r="8" spans="1:7" ht="12.75" customHeight="1">
      <c r="A8" s="3"/>
      <c r="B8" s="3"/>
      <c r="C8" s="3"/>
      <c r="D8" s="3"/>
      <c r="E8" s="3"/>
      <c r="F8" s="3"/>
    </row>
    <row r="9" spans="1:7" ht="15.75" customHeight="1">
      <c r="A9" s="2" t="s">
        <v>34</v>
      </c>
      <c r="B9" s="2"/>
      <c r="C9" s="2"/>
      <c r="D9" s="2"/>
      <c r="E9" s="2"/>
      <c r="F9" s="2"/>
    </row>
    <row r="10" spans="1:7" ht="25.5">
      <c r="A10" s="50" t="s">
        <v>35</v>
      </c>
      <c r="B10" s="50" t="s">
        <v>36</v>
      </c>
      <c r="C10" s="50" t="s">
        <v>37</v>
      </c>
      <c r="D10" s="50" t="s">
        <v>38</v>
      </c>
      <c r="E10" s="50" t="s">
        <v>39</v>
      </c>
      <c r="F10" s="50" t="s">
        <v>40</v>
      </c>
    </row>
    <row r="11" spans="1:7">
      <c r="A11" s="51">
        <v>1</v>
      </c>
      <c r="B11" s="52" t="str">
        <f>Item1!B3</f>
        <v>Grupo Motogerador carenado de 300 kVA (standby)</v>
      </c>
      <c r="C11" s="51" t="str">
        <f>Item1!C3</f>
        <v>unidade</v>
      </c>
      <c r="D11" s="51">
        <f>Item1!D3</f>
        <v>1</v>
      </c>
      <c r="E11" s="53">
        <f>Item1!E3</f>
        <v>323740.17</v>
      </c>
      <c r="F11" s="53">
        <f>(ROUND(E11,2)*D11)</f>
        <v>323740.17</v>
      </c>
      <c r="G11" s="54"/>
    </row>
    <row r="12" spans="1:7" ht="15.75" customHeight="1">
      <c r="A12" s="55"/>
      <c r="B12" s="55"/>
      <c r="C12" s="2" t="s">
        <v>41</v>
      </c>
      <c r="D12" s="2"/>
      <c r="E12" s="2"/>
      <c r="F12" s="56">
        <f>SUM(F11:F11)</f>
        <v>323740.17</v>
      </c>
    </row>
    <row r="15" spans="1:7" ht="15.75" customHeight="1">
      <c r="A15" s="2" t="s">
        <v>42</v>
      </c>
      <c r="B15" s="2"/>
      <c r="C15" s="2"/>
      <c r="D15" s="2"/>
      <c r="E15" s="2"/>
      <c r="F15" s="2"/>
    </row>
    <row r="16" spans="1:7" ht="25.5">
      <c r="A16" s="50" t="s">
        <v>35</v>
      </c>
      <c r="B16" s="50" t="s">
        <v>36</v>
      </c>
      <c r="C16" s="50" t="s">
        <v>37</v>
      </c>
      <c r="D16" s="50" t="s">
        <v>38</v>
      </c>
      <c r="E16" s="50" t="s">
        <v>39</v>
      </c>
      <c r="F16" s="50" t="s">
        <v>40</v>
      </c>
    </row>
    <row r="17" spans="1:6" ht="17.25">
      <c r="A17" s="57" t="s">
        <v>43</v>
      </c>
      <c r="B17" s="1" t="str">
        <f>Item1!G20</f>
        <v>48.613.327/0001-65 HIDROMECANICA GERMEK LTDA</v>
      </c>
      <c r="C17" s="1"/>
      <c r="D17" s="1"/>
      <c r="E17" s="1"/>
      <c r="F17" s="1"/>
    </row>
    <row r="18" spans="1:6">
      <c r="A18" s="51">
        <v>1</v>
      </c>
      <c r="B18" s="52" t="str">
        <f>Item1!B3</f>
        <v>Grupo Motogerador carenado de 300 kVA (standby)</v>
      </c>
      <c r="C18" s="51" t="str">
        <f>Item1!C3</f>
        <v>unidade</v>
      </c>
      <c r="D18" s="51">
        <f>Item1!D3</f>
        <v>1</v>
      </c>
      <c r="E18" s="53">
        <f>Item1!F3</f>
        <v>215999</v>
      </c>
      <c r="F18" s="53">
        <f>(ROUND(E18,2)*D18)</f>
        <v>215999</v>
      </c>
    </row>
    <row r="19" spans="1:6" ht="30" customHeight="1">
      <c r="A19" s="55"/>
      <c r="B19" s="55"/>
      <c r="C19" s="2" t="s">
        <v>44</v>
      </c>
      <c r="D19" s="2"/>
      <c r="E19" s="2"/>
      <c r="F19" s="56">
        <f>SUM(F18:F18)</f>
        <v>215999</v>
      </c>
    </row>
  </sheetData>
  <mergeCells count="13">
    <mergeCell ref="A15:F15"/>
    <mergeCell ref="B17:F17"/>
    <mergeCell ref="C19:E19"/>
    <mergeCell ref="A6:F6"/>
    <mergeCell ref="A7:F7"/>
    <mergeCell ref="A8:F8"/>
    <mergeCell ref="A9:F9"/>
    <mergeCell ref="C12:E12"/>
    <mergeCell ref="A1:F1"/>
    <mergeCell ref="A2:F2"/>
    <mergeCell ref="A3:F3"/>
    <mergeCell ref="A4:F4"/>
    <mergeCell ref="A5:F5"/>
  </mergeCells>
  <pageMargins left="0.51180555555555496" right="0.51180555555555496" top="0.78749999999999998" bottom="0.95416666666666705" header="0.51180555555555496" footer="0.78749999999999998"/>
  <pageSetup paperSize="9" scale="89" firstPageNumber="0" fitToHeight="0" orientation="landscape" horizontalDpi="300" verticalDpi="300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Item1</vt:lpstr>
      <vt:lpstr>TOTAL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28</cp:revision>
  <cp:lastPrinted>2021-09-10T11:13:50Z</cp:lastPrinted>
  <dcterms:created xsi:type="dcterms:W3CDTF">2019-01-16T20:04:04Z</dcterms:created>
  <dcterms:modified xsi:type="dcterms:W3CDTF">2021-11-30T20:00:46Z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